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6470" windowHeight="8955"/>
  </bookViews>
  <sheets>
    <sheet name="ООО &quot;УКБР 4&quot;(41)" sheetId="1" r:id="rId1"/>
  </sheets>
  <calcPr calcId="145621"/>
</workbook>
</file>

<file path=xl/calcChain.xml><?xml version="1.0" encoding="utf-8"?>
<calcChain xmlns="http://schemas.openxmlformats.org/spreadsheetml/2006/main">
  <c r="E48" i="1" l="1"/>
  <c r="F48" i="1"/>
  <c r="G48" i="1"/>
  <c r="K38" i="1" l="1"/>
  <c r="K37" i="1"/>
  <c r="K22" i="1"/>
  <c r="K21" i="1"/>
  <c r="K14" i="1"/>
  <c r="K13" i="1"/>
  <c r="K11" i="1"/>
  <c r="K12" i="1"/>
  <c r="K10" i="1"/>
  <c r="J48" i="1" l="1"/>
  <c r="I41" i="1"/>
  <c r="I42" i="1"/>
  <c r="I43" i="1"/>
  <c r="I44" i="1"/>
  <c r="I45" i="1"/>
  <c r="I46" i="1"/>
  <c r="I47" i="1"/>
  <c r="H48" i="1"/>
  <c r="I34" i="1"/>
  <c r="I35" i="1"/>
  <c r="I36" i="1"/>
  <c r="I37" i="1"/>
  <c r="I38" i="1"/>
  <c r="I39" i="1"/>
  <c r="I4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7" i="1"/>
  <c r="I8" i="1"/>
  <c r="I9" i="1"/>
  <c r="I10" i="1"/>
  <c r="I6" i="1"/>
  <c r="I5" i="1"/>
  <c r="I48" i="1" l="1"/>
  <c r="P48" i="1"/>
  <c r="L48" i="1"/>
  <c r="T48" i="1" l="1"/>
  <c r="R22" i="1"/>
  <c r="R41" i="1"/>
  <c r="R30" i="1"/>
  <c r="R29" i="1"/>
  <c r="R18" i="1"/>
  <c r="R5" i="1"/>
  <c r="R47" i="1"/>
  <c r="R48" i="1" l="1"/>
  <c r="O48" i="1"/>
  <c r="Q38" i="1"/>
  <c r="Q6" i="1"/>
  <c r="Q20" i="1"/>
  <c r="Q43" i="1"/>
  <c r="S48" i="1"/>
  <c r="Q48" i="1" l="1"/>
  <c r="M48" i="1" l="1"/>
  <c r="B48" i="1" l="1"/>
  <c r="D48" i="1"/>
  <c r="K6" i="1"/>
  <c r="K27" i="1"/>
  <c r="K32" i="1"/>
  <c r="K42" i="1"/>
  <c r="K43" i="1"/>
  <c r="K46" i="1"/>
  <c r="K48" i="1" l="1"/>
</calcChain>
</file>

<file path=xl/sharedStrings.xml><?xml version="1.0" encoding="utf-8"?>
<sst xmlns="http://schemas.openxmlformats.org/spreadsheetml/2006/main" count="80" uniqueCount="76">
  <si>
    <t>пер.Серпуховский 2-12</t>
  </si>
  <si>
    <t>пер.Трамвайный 2-12</t>
  </si>
  <si>
    <t>пер.Трамвайный 31-41</t>
  </si>
  <si>
    <t>пер.Южный 9-11</t>
  </si>
  <si>
    <t>пер.Южный 13-15</t>
  </si>
  <si>
    <t>пл.Калинина 1-7</t>
  </si>
  <si>
    <t>пл.Калинина 11-15</t>
  </si>
  <si>
    <t>пл.Калинина 17-21</t>
  </si>
  <si>
    <t>пл.Калинина 25-27</t>
  </si>
  <si>
    <t>просп.Ленинский 34</t>
  </si>
  <si>
    <t>просп.Ленинский 34а-38</t>
  </si>
  <si>
    <t>просп.Ленинский 40-42а</t>
  </si>
  <si>
    <t>просп.Ленинский 60-66</t>
  </si>
  <si>
    <t>просп.Ленинский 68-74</t>
  </si>
  <si>
    <t>просп.Ленинский 88-90</t>
  </si>
  <si>
    <t>просп.Ленинский 92</t>
  </si>
  <si>
    <t>просп.Ленинский 94</t>
  </si>
  <si>
    <t>просп.Ленинский 96-98</t>
  </si>
  <si>
    <t>ул.Багратиона 99</t>
  </si>
  <si>
    <t>ул.Багратиона 101-103</t>
  </si>
  <si>
    <t>ул.Багратиона 105-107</t>
  </si>
  <si>
    <t>ул.Багратиона 113-117</t>
  </si>
  <si>
    <t>ул.Багратиона 119-125</t>
  </si>
  <si>
    <t>ул.Багратиона 120-126</t>
  </si>
  <si>
    <t>ул.Багратиона 127-133</t>
  </si>
  <si>
    <t>ул.Багратиона 128-134</t>
  </si>
  <si>
    <t>ул.Багратиона 136-142</t>
  </si>
  <si>
    <t>ул.Багратиона 156-160</t>
  </si>
  <si>
    <t>ул.Железнодорожная 51-59</t>
  </si>
  <si>
    <t>ул.Нансена 22</t>
  </si>
  <si>
    <t>ул.Нансена 24-26</t>
  </si>
  <si>
    <t>ул.Нансена 32-32а</t>
  </si>
  <si>
    <t>ул.Нансена 36</t>
  </si>
  <si>
    <t>ул.Нансена 42</t>
  </si>
  <si>
    <t>ул.Нансена 74-74б</t>
  </si>
  <si>
    <t>ул.Полоцкая 2-6</t>
  </si>
  <si>
    <t>ул.Портовая 5-15</t>
  </si>
  <si>
    <t>ул.Портовая 17-27</t>
  </si>
  <si>
    <t>ул.Серпуховская 11-21</t>
  </si>
  <si>
    <t>ул.Чаадаева 6-8(пер.Нансена 2)</t>
  </si>
  <si>
    <t>ул.Эльблонгская 19</t>
  </si>
  <si>
    <t>ул.Эльблонгская 21-27</t>
  </si>
  <si>
    <t>ул.Эльблонгская 29</t>
  </si>
  <si>
    <t>Адрес</t>
  </si>
  <si>
    <t>санитарное содержание</t>
  </si>
  <si>
    <t>кол-во, раз</t>
  </si>
  <si>
    <t>аварийное обслуживание</t>
  </si>
  <si>
    <t>сети электроснабжения</t>
  </si>
  <si>
    <t>кол-во, час</t>
  </si>
  <si>
    <t>кол-во, шт.</t>
  </si>
  <si>
    <t>кол-во, м3</t>
  </si>
  <si>
    <t>Расходы</t>
  </si>
  <si>
    <t>Доходы и состояние расчетов</t>
  </si>
  <si>
    <t>придомовые территории</t>
  </si>
  <si>
    <t>кол-во, м2</t>
  </si>
  <si>
    <t>Общая площадь, м2</t>
  </si>
  <si>
    <t>переплата (+) задолженность (-) на 01.01.14, руб.</t>
  </si>
  <si>
    <t>начислено, руб.</t>
  </si>
  <si>
    <t>оплачено, руб.</t>
  </si>
  <si>
    <t>переплата(+) задолженность(-) на 31.12.14, руб.</t>
  </si>
  <si>
    <t>в т.ч. просро-ченная задолжен-ность, руб.</t>
  </si>
  <si>
    <t>контейнерные площадки</t>
  </si>
  <si>
    <t>мусоропроводы и мусорокамеры</t>
  </si>
  <si>
    <t>вывоз КГМ</t>
  </si>
  <si>
    <t>кол-во, мес</t>
  </si>
  <si>
    <t>вывоз и размещение ТБО</t>
  </si>
  <si>
    <t>вывоз ТБО</t>
  </si>
  <si>
    <t>ликвидация несанкц. свалок</t>
  </si>
  <si>
    <t>прочистка канализационной системы</t>
  </si>
  <si>
    <t>обслуживание и ремонт насосов ВПУ</t>
  </si>
  <si>
    <t>обслуживание ВДС</t>
  </si>
  <si>
    <t>санитарно-технические сети</t>
  </si>
  <si>
    <t>всего</t>
  </si>
  <si>
    <t>за содержание дома</t>
  </si>
  <si>
    <t>за текущий  ремонт</t>
  </si>
  <si>
    <t xml:space="preserve">за услуги управления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</si>
</sst>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b/>
      <u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0" fontId="1" fillId="0" borderId="0"/>
    <xf numFmtId="0" fontId="2" fillId="0" borderId="0" applyBorder="0" applyProtection="0"/>
    <xf numFmtId="0" fontId="3" fillId="0" borderId="0"/>
    <xf numFmtId="0" fontId="2" fillId="0" borderId="0"/>
  </cellStyleXfs>
  <cellXfs count="73">
    <xf numFmtId="0" fontId="0" fillId="0" borderId="0" xfId="0"/>
    <xf numFmtId="4" fontId="5" fillId="0" borderId="4" xfId="0" applyNumberFormat="1" applyFont="1" applyBorder="1"/>
    <xf numFmtId="0" fontId="5" fillId="0" borderId="0" xfId="0" applyFont="1"/>
    <xf numFmtId="4" fontId="5" fillId="0" borderId="5" xfId="0" applyNumberFormat="1" applyFont="1" applyBorder="1"/>
    <xf numFmtId="4" fontId="7" fillId="0" borderId="5" xfId="0" applyNumberFormat="1" applyFont="1" applyFill="1" applyBorder="1"/>
    <xf numFmtId="4" fontId="5" fillId="0" borderId="6" xfId="0" applyNumberFormat="1" applyFont="1" applyBorder="1"/>
    <xf numFmtId="4" fontId="7" fillId="0" borderId="6" xfId="0" applyNumberFormat="1" applyFont="1" applyFill="1" applyBorder="1"/>
    <xf numFmtId="0" fontId="8" fillId="0" borderId="0" xfId="0" applyFont="1"/>
    <xf numFmtId="4" fontId="5" fillId="0" borderId="0" xfId="0" applyNumberFormat="1" applyFont="1"/>
    <xf numFmtId="4" fontId="8" fillId="0" borderId="3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4" fontId="5" fillId="0" borderId="9" xfId="0" applyNumberFormat="1" applyFont="1" applyBorder="1"/>
    <xf numFmtId="4" fontId="5" fillId="0" borderId="10" xfId="0" applyNumberFormat="1" applyFont="1" applyBorder="1"/>
    <xf numFmtId="4" fontId="5" fillId="0" borderId="11" xfId="0" applyNumberFormat="1" applyFont="1" applyBorder="1"/>
    <xf numFmtId="4" fontId="5" fillId="0" borderId="12" xfId="0" applyNumberFormat="1" applyFont="1" applyBorder="1"/>
    <xf numFmtId="0" fontId="9" fillId="0" borderId="0" xfId="2" applyFont="1" applyFill="1" applyBorder="1"/>
    <xf numFmtId="0" fontId="9" fillId="0" borderId="0" xfId="2" applyFont="1" applyFill="1" applyAlignment="1">
      <alignment horizontal="center"/>
    </xf>
    <xf numFmtId="4" fontId="9" fillId="0" borderId="0" xfId="2" applyNumberFormat="1" applyFont="1" applyFill="1" applyAlignment="1">
      <alignment horizontal="center" vertical="center"/>
    </xf>
    <xf numFmtId="4" fontId="8" fillId="0" borderId="3" xfId="0" applyNumberFormat="1" applyFont="1" applyFill="1" applyBorder="1"/>
    <xf numFmtId="4" fontId="5" fillId="0" borderId="0" xfId="0" applyNumberFormat="1" applyFont="1" applyFill="1" applyBorder="1"/>
    <xf numFmtId="4" fontId="8" fillId="0" borderId="13" xfId="0" applyNumberFormat="1" applyFont="1" applyFill="1" applyBorder="1" applyAlignment="1">
      <alignment horizontal="center" vertical="top" wrapText="1"/>
    </xf>
    <xf numFmtId="4" fontId="4" fillId="0" borderId="13" xfId="0" applyNumberFormat="1" applyFont="1" applyFill="1" applyBorder="1" applyAlignment="1">
      <alignment horizontal="center" vertical="top" wrapText="1"/>
    </xf>
    <xf numFmtId="4" fontId="5" fillId="0" borderId="16" xfId="0" applyNumberFormat="1" applyFont="1" applyFill="1" applyBorder="1"/>
    <xf numFmtId="4" fontId="5" fillId="0" borderId="17" xfId="0" applyNumberFormat="1" applyFont="1" applyBorder="1"/>
    <xf numFmtId="4" fontId="7" fillId="0" borderId="17" xfId="0" applyNumberFormat="1" applyFont="1" applyFill="1" applyBorder="1"/>
    <xf numFmtId="4" fontId="5" fillId="0" borderId="18" xfId="0" applyNumberFormat="1" applyFont="1" applyBorder="1"/>
    <xf numFmtId="4" fontId="5" fillId="0" borderId="10" xfId="0" applyNumberFormat="1" applyFont="1" applyFill="1" applyBorder="1"/>
    <xf numFmtId="4" fontId="5" fillId="0" borderId="12" xfId="0" applyNumberFormat="1" applyFont="1" applyFill="1" applyBorder="1"/>
    <xf numFmtId="4" fontId="5" fillId="0" borderId="19" xfId="0" applyNumberFormat="1" applyFont="1" applyBorder="1"/>
    <xf numFmtId="4" fontId="8" fillId="0" borderId="13" xfId="0" applyNumberFormat="1" applyFont="1" applyFill="1" applyBorder="1"/>
    <xf numFmtId="4" fontId="8" fillId="0" borderId="13" xfId="0" applyNumberFormat="1" applyFont="1" applyBorder="1" applyAlignment="1">
      <alignment horizontal="left" vertical="top" wrapText="1"/>
    </xf>
    <xf numFmtId="4" fontId="7" fillId="0" borderId="16" xfId="0" applyNumberFormat="1" applyFont="1" applyFill="1" applyBorder="1"/>
    <xf numFmtId="4" fontId="7" fillId="0" borderId="10" xfId="0" applyNumberFormat="1" applyFont="1" applyFill="1" applyBorder="1"/>
    <xf numFmtId="4" fontId="7" fillId="0" borderId="12" xfId="0" applyNumberFormat="1" applyFont="1" applyFill="1" applyBorder="1"/>
    <xf numFmtId="4" fontId="8" fillId="0" borderId="13" xfId="0" applyNumberFormat="1" applyFont="1" applyBorder="1" applyAlignment="1">
      <alignment horizontal="center" vertical="top" wrapText="1"/>
    </xf>
    <xf numFmtId="4" fontId="5" fillId="0" borderId="16" xfId="0" applyNumberFormat="1" applyFont="1" applyBorder="1"/>
    <xf numFmtId="4" fontId="5" fillId="0" borderId="20" xfId="0" applyNumberFormat="1" applyFont="1" applyBorder="1"/>
    <xf numFmtId="4" fontId="5" fillId="0" borderId="21" xfId="0" applyNumberFormat="1" applyFont="1" applyBorder="1"/>
    <xf numFmtId="4" fontId="5" fillId="0" borderId="22" xfId="0" applyNumberFormat="1" applyFont="1" applyBorder="1"/>
    <xf numFmtId="4" fontId="8" fillId="0" borderId="8" xfId="0" applyNumberFormat="1" applyFont="1" applyFill="1" applyBorder="1"/>
    <xf numFmtId="4" fontId="8" fillId="0" borderId="15" xfId="0" applyNumberFormat="1" applyFont="1" applyFill="1" applyBorder="1"/>
    <xf numFmtId="0" fontId="8" fillId="0" borderId="0" xfId="0" applyFont="1" applyFill="1"/>
    <xf numFmtId="0" fontId="5" fillId="0" borderId="0" xfId="0" applyFont="1" applyFill="1"/>
    <xf numFmtId="4" fontId="8" fillId="0" borderId="8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center" vertical="top" wrapText="1"/>
    </xf>
    <xf numFmtId="4" fontId="8" fillId="0" borderId="13" xfId="0" applyNumberFormat="1" applyFont="1" applyBorder="1" applyAlignment="1">
      <alignment horizontal="center" vertical="top"/>
    </xf>
    <xf numFmtId="4" fontId="4" fillId="0" borderId="13" xfId="0" applyNumberFormat="1" applyFont="1" applyBorder="1" applyAlignment="1">
      <alignment horizontal="center" vertical="top" wrapText="1"/>
    </xf>
    <xf numFmtId="4" fontId="4" fillId="0" borderId="8" xfId="0" applyNumberFormat="1" applyFont="1" applyBorder="1" applyAlignment="1">
      <alignment horizontal="center" vertical="top" wrapText="1"/>
    </xf>
    <xf numFmtId="0" fontId="6" fillId="0" borderId="20" xfId="1" applyFont="1" applyBorder="1"/>
    <xf numFmtId="0" fontId="6" fillId="0" borderId="21" xfId="1" applyFont="1" applyBorder="1"/>
    <xf numFmtId="0" fontId="6" fillId="0" borderId="22" xfId="1" applyFont="1" applyBorder="1"/>
    <xf numFmtId="0" fontId="8" fillId="0" borderId="15" xfId="0" applyFont="1" applyFill="1" applyBorder="1"/>
    <xf numFmtId="4" fontId="8" fillId="0" borderId="8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14" xfId="0" applyNumberFormat="1" applyFont="1" applyBorder="1" applyAlignment="1">
      <alignment horizontal="center" vertical="top" wrapText="1"/>
    </xf>
    <xf numFmtId="4" fontId="8" fillId="0" borderId="3" xfId="0" applyNumberFormat="1" applyFont="1" applyBorder="1" applyAlignment="1">
      <alignment horizontal="center"/>
    </xf>
    <xf numFmtId="4" fontId="8" fillId="0" borderId="8" xfId="0" applyNumberFormat="1" applyFont="1" applyBorder="1" applyAlignment="1">
      <alignment horizontal="center"/>
    </xf>
    <xf numFmtId="4" fontId="4" fillId="0" borderId="3" xfId="0" applyNumberFormat="1" applyFont="1" applyBorder="1" applyAlignment="1">
      <alignment horizontal="center" vertical="top" wrapText="1"/>
    </xf>
    <xf numFmtId="4" fontId="4" fillId="0" borderId="15" xfId="0" applyNumberFormat="1" applyFont="1" applyBorder="1" applyAlignment="1">
      <alignment horizontal="center" vertical="top" wrapText="1"/>
    </xf>
    <xf numFmtId="4" fontId="4" fillId="0" borderId="13" xfId="0" applyNumberFormat="1" applyFont="1" applyBorder="1" applyAlignment="1">
      <alignment horizontal="center" vertical="top" wrapText="1"/>
    </xf>
    <xf numFmtId="4" fontId="4" fillId="0" borderId="23" xfId="0" applyNumberFormat="1" applyFont="1" applyBorder="1" applyAlignment="1">
      <alignment horizontal="center" vertical="top" wrapText="1"/>
    </xf>
    <xf numFmtId="4" fontId="4" fillId="0" borderId="7" xfId="0" applyNumberFormat="1" applyFont="1" applyBorder="1" applyAlignment="1">
      <alignment horizontal="center" vertical="top" wrapText="1"/>
    </xf>
    <xf numFmtId="4" fontId="4" fillId="0" borderId="8" xfId="0" applyNumberFormat="1" applyFont="1" applyBorder="1" applyAlignment="1">
      <alignment horizontal="center" vertical="top" wrapText="1"/>
    </xf>
    <xf numFmtId="4" fontId="8" fillId="0" borderId="13" xfId="0" applyNumberFormat="1" applyFont="1" applyBorder="1" applyAlignment="1">
      <alignment horizontal="center" vertical="top"/>
    </xf>
    <xf numFmtId="4" fontId="8" fillId="0" borderId="3" xfId="0" applyNumberFormat="1" applyFont="1" applyBorder="1" applyAlignment="1">
      <alignment horizontal="center" vertical="top"/>
    </xf>
    <xf numFmtId="4" fontId="8" fillId="0" borderId="8" xfId="0" applyNumberFormat="1" applyFont="1" applyBorder="1" applyAlignment="1">
      <alignment horizontal="center" vertical="top"/>
    </xf>
    <xf numFmtId="4" fontId="8" fillId="0" borderId="13" xfId="0" applyNumberFormat="1" applyFont="1" applyBorder="1" applyAlignment="1">
      <alignment horizontal="center"/>
    </xf>
    <xf numFmtId="4" fontId="8" fillId="0" borderId="13" xfId="0" applyNumberFormat="1" applyFont="1" applyFill="1" applyBorder="1" applyAlignment="1">
      <alignment horizontal="center" vertical="top"/>
    </xf>
    <xf numFmtId="4" fontId="8" fillId="0" borderId="3" xfId="0" applyNumberFormat="1" applyFont="1" applyFill="1" applyBorder="1" applyAlignment="1">
      <alignment horizontal="center" vertical="top"/>
    </xf>
  </cellXfs>
  <cellStyles count="5">
    <cellStyle name="Excel Built-in Normal" xfId="2"/>
    <cellStyle name="Excel Built-in Normal 1" xfId="4"/>
    <cellStyle name="TableStyleLight1" xfId="3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9"/>
  <sheetViews>
    <sheetView tabSelected="1" zoomScaleNormal="100" workbookViewId="0">
      <pane ySplit="4" topLeftCell="A5" activePane="bottomLeft" state="frozen"/>
      <selection pane="bottomLeft" activeCell="O13" sqref="O13"/>
    </sheetView>
  </sheetViews>
  <sheetFormatPr defaultColWidth="8.85546875" defaultRowHeight="12" x14ac:dyDescent="0.2"/>
  <cols>
    <col min="1" max="1" width="22.85546875" style="2" customWidth="1"/>
    <col min="2" max="2" width="15" style="8" customWidth="1"/>
    <col min="3" max="3" width="17.140625" style="8" customWidth="1"/>
    <col min="4" max="4" width="14.140625" style="8" customWidth="1"/>
    <col min="5" max="5" width="19.42578125" style="8" customWidth="1"/>
    <col min="6" max="7" width="9.140625" style="8" customWidth="1"/>
    <col min="8" max="8" width="8.42578125" style="8" customWidth="1"/>
    <col min="9" max="9" width="24.28515625" style="8" customWidth="1"/>
    <col min="10" max="10" width="8.5703125" style="8" customWidth="1"/>
    <col min="11" max="11" width="7.7109375" style="19" customWidth="1"/>
    <col min="12" max="12" width="8.28515625" style="8" customWidth="1"/>
    <col min="13" max="14" width="7.7109375" style="8" customWidth="1"/>
    <col min="15" max="15" width="10" style="8" customWidth="1"/>
    <col min="16" max="17" width="7.7109375" style="8" customWidth="1"/>
    <col min="18" max="18" width="7.85546875" style="8" customWidth="1"/>
    <col min="19" max="20" width="7.7109375" style="8" customWidth="1"/>
    <col min="21" max="21" width="8.85546875" style="2"/>
    <col min="22" max="22" width="16.5703125" style="2" customWidth="1"/>
    <col min="23" max="25" width="8.85546875" style="2"/>
    <col min="26" max="26" width="19.140625" style="2" customWidth="1"/>
    <col min="27" max="16384" width="8.85546875" style="2"/>
  </cols>
  <sheetData>
    <row r="1" spans="1:20" s="7" customFormat="1" ht="14.45" customHeight="1" x14ac:dyDescent="0.2">
      <c r="A1" s="53" t="s">
        <v>43</v>
      </c>
      <c r="B1" s="56" t="s">
        <v>55</v>
      </c>
      <c r="C1" s="59" t="s">
        <v>52</v>
      </c>
      <c r="D1" s="59"/>
      <c r="E1" s="59"/>
      <c r="F1" s="59"/>
      <c r="G1" s="59"/>
      <c r="H1" s="59"/>
      <c r="I1" s="59"/>
      <c r="J1" s="60"/>
      <c r="K1" s="70" t="s">
        <v>51</v>
      </c>
      <c r="L1" s="59"/>
      <c r="M1" s="59"/>
      <c r="N1" s="59"/>
      <c r="O1" s="59"/>
      <c r="P1" s="59"/>
      <c r="Q1" s="59"/>
      <c r="R1" s="59"/>
      <c r="S1" s="59"/>
      <c r="T1" s="60"/>
    </row>
    <row r="2" spans="1:20" s="10" customFormat="1" ht="17.45" customHeight="1" x14ac:dyDescent="0.25">
      <c r="A2" s="54"/>
      <c r="B2" s="57"/>
      <c r="C2" s="61" t="s">
        <v>56</v>
      </c>
      <c r="D2" s="62" t="s">
        <v>57</v>
      </c>
      <c r="E2" s="62"/>
      <c r="F2" s="62"/>
      <c r="G2" s="62"/>
      <c r="H2" s="61" t="s">
        <v>58</v>
      </c>
      <c r="I2" s="61" t="s">
        <v>59</v>
      </c>
      <c r="J2" s="52" t="s">
        <v>60</v>
      </c>
      <c r="K2" s="71" t="s">
        <v>44</v>
      </c>
      <c r="L2" s="72"/>
      <c r="M2" s="72"/>
      <c r="N2" s="72"/>
      <c r="O2" s="72"/>
      <c r="P2" s="45" t="s">
        <v>66</v>
      </c>
      <c r="Q2" s="67" t="s">
        <v>46</v>
      </c>
      <c r="R2" s="68"/>
      <c r="S2" s="67" t="s">
        <v>70</v>
      </c>
      <c r="T2" s="69"/>
    </row>
    <row r="3" spans="1:20" s="10" customFormat="1" ht="60" customHeight="1" x14ac:dyDescent="0.25">
      <c r="A3" s="54"/>
      <c r="B3" s="57"/>
      <c r="C3" s="61"/>
      <c r="D3" s="63" t="s">
        <v>72</v>
      </c>
      <c r="E3" s="64" t="s">
        <v>73</v>
      </c>
      <c r="F3" s="61" t="s">
        <v>74</v>
      </c>
      <c r="G3" s="66" t="s">
        <v>75</v>
      </c>
      <c r="H3" s="61"/>
      <c r="I3" s="61"/>
      <c r="J3" s="52"/>
      <c r="K3" s="20" t="s">
        <v>53</v>
      </c>
      <c r="L3" s="9" t="s">
        <v>61</v>
      </c>
      <c r="M3" s="9" t="s">
        <v>62</v>
      </c>
      <c r="N3" s="9" t="s">
        <v>63</v>
      </c>
      <c r="O3" s="9" t="s">
        <v>67</v>
      </c>
      <c r="P3" s="30" t="s">
        <v>65</v>
      </c>
      <c r="Q3" s="34" t="s">
        <v>47</v>
      </c>
      <c r="R3" s="9" t="s">
        <v>71</v>
      </c>
      <c r="S3" s="34" t="s">
        <v>68</v>
      </c>
      <c r="T3" s="43" t="s">
        <v>69</v>
      </c>
    </row>
    <row r="4" spans="1:20" s="10" customFormat="1" ht="24.6" customHeight="1" x14ac:dyDescent="0.25">
      <c r="A4" s="55"/>
      <c r="B4" s="58"/>
      <c r="C4" s="61"/>
      <c r="D4" s="63"/>
      <c r="E4" s="65"/>
      <c r="F4" s="61"/>
      <c r="G4" s="66"/>
      <c r="H4" s="61"/>
      <c r="I4" s="61"/>
      <c r="J4" s="52"/>
      <c r="K4" s="21" t="s">
        <v>54</v>
      </c>
      <c r="L4" s="44" t="s">
        <v>49</v>
      </c>
      <c r="M4" s="44" t="s">
        <v>49</v>
      </c>
      <c r="N4" s="44" t="s">
        <v>64</v>
      </c>
      <c r="O4" s="44" t="s">
        <v>45</v>
      </c>
      <c r="P4" s="46" t="s">
        <v>50</v>
      </c>
      <c r="Q4" s="46" t="s">
        <v>48</v>
      </c>
      <c r="R4" s="44" t="s">
        <v>48</v>
      </c>
      <c r="S4" s="46" t="s">
        <v>45</v>
      </c>
      <c r="T4" s="47" t="s">
        <v>49</v>
      </c>
    </row>
    <row r="5" spans="1:20" ht="14.45" customHeight="1" x14ac:dyDescent="0.2">
      <c r="A5" s="48" t="s">
        <v>0</v>
      </c>
      <c r="B5" s="36">
        <v>4078.8</v>
      </c>
      <c r="C5" s="1">
        <v>0</v>
      </c>
      <c r="D5" s="35">
        <v>52127.06</v>
      </c>
      <c r="E5" s="23">
        <v>36382.89</v>
      </c>
      <c r="F5" s="23">
        <v>0</v>
      </c>
      <c r="G5" s="25">
        <v>15744.17</v>
      </c>
      <c r="H5" s="1">
        <v>0</v>
      </c>
      <c r="I5" s="1">
        <f t="shared" ref="I5:I47" si="0">H5-D5+C5</f>
        <v>-52127.06</v>
      </c>
      <c r="J5" s="11">
        <v>0</v>
      </c>
      <c r="K5" s="22">
        <v>1924.3</v>
      </c>
      <c r="L5" s="24">
        <v>0.37</v>
      </c>
      <c r="M5" s="23">
        <v>0</v>
      </c>
      <c r="N5" s="23">
        <v>1</v>
      </c>
      <c r="O5" s="23">
        <v>0</v>
      </c>
      <c r="P5" s="31">
        <v>19.239999999999998</v>
      </c>
      <c r="Q5" s="35">
        <v>0</v>
      </c>
      <c r="R5" s="23">
        <f>1+1+1+1+1</f>
        <v>5</v>
      </c>
      <c r="S5" s="35">
        <v>1</v>
      </c>
      <c r="T5" s="25">
        <v>0</v>
      </c>
    </row>
    <row r="6" spans="1:20" ht="14.45" customHeight="1" x14ac:dyDescent="0.2">
      <c r="A6" s="49" t="s">
        <v>1</v>
      </c>
      <c r="B6" s="37">
        <v>1631.1</v>
      </c>
      <c r="C6" s="3">
        <v>0</v>
      </c>
      <c r="D6" s="12">
        <v>22753.93</v>
      </c>
      <c r="E6" s="3">
        <v>16457.88</v>
      </c>
      <c r="F6" s="3">
        <v>0</v>
      </c>
      <c r="G6" s="13">
        <v>6296.05</v>
      </c>
      <c r="H6" s="3">
        <v>0</v>
      </c>
      <c r="I6" s="3">
        <f t="shared" si="0"/>
        <v>-22753.93</v>
      </c>
      <c r="J6" s="13">
        <v>0</v>
      </c>
      <c r="K6" s="26">
        <f>1853.7+676.3</f>
        <v>2530</v>
      </c>
      <c r="L6" s="4">
        <v>0.14000000000000001</v>
      </c>
      <c r="M6" s="3">
        <v>0</v>
      </c>
      <c r="N6" s="3">
        <v>1</v>
      </c>
      <c r="O6" s="3">
        <v>0</v>
      </c>
      <c r="P6" s="32">
        <v>14.89</v>
      </c>
      <c r="Q6" s="12">
        <f>0.5</f>
        <v>0.5</v>
      </c>
      <c r="R6" s="3">
        <v>0</v>
      </c>
      <c r="S6" s="12">
        <v>0</v>
      </c>
      <c r="T6" s="13">
        <v>0</v>
      </c>
    </row>
    <row r="7" spans="1:20" x14ac:dyDescent="0.2">
      <c r="A7" s="49" t="s">
        <v>2</v>
      </c>
      <c r="B7" s="37">
        <v>1658.89</v>
      </c>
      <c r="C7" s="3">
        <v>0</v>
      </c>
      <c r="D7" s="12">
        <v>23392.89</v>
      </c>
      <c r="E7" s="3">
        <v>16989.57</v>
      </c>
      <c r="F7" s="3">
        <v>0</v>
      </c>
      <c r="G7" s="13">
        <v>6403.32</v>
      </c>
      <c r="H7" s="3">
        <v>0</v>
      </c>
      <c r="I7" s="3">
        <f t="shared" si="0"/>
        <v>-23392.89</v>
      </c>
      <c r="J7" s="13">
        <v>0</v>
      </c>
      <c r="K7" s="26">
        <v>1694.8</v>
      </c>
      <c r="L7" s="4">
        <v>0.15</v>
      </c>
      <c r="M7" s="3">
        <v>0</v>
      </c>
      <c r="N7" s="3">
        <v>1</v>
      </c>
      <c r="O7" s="3">
        <v>0</v>
      </c>
      <c r="P7" s="32">
        <v>15.15</v>
      </c>
      <c r="Q7" s="12">
        <v>0</v>
      </c>
      <c r="R7" s="3">
        <v>0</v>
      </c>
      <c r="S7" s="12">
        <v>0</v>
      </c>
      <c r="T7" s="13">
        <v>0</v>
      </c>
    </row>
    <row r="8" spans="1:20" x14ac:dyDescent="0.2">
      <c r="A8" s="49" t="s">
        <v>3</v>
      </c>
      <c r="B8" s="37">
        <v>709.5</v>
      </c>
      <c r="C8" s="3">
        <v>0</v>
      </c>
      <c r="D8" s="12">
        <v>7591.65</v>
      </c>
      <c r="E8" s="3">
        <v>4895.5499999999993</v>
      </c>
      <c r="F8" s="3">
        <v>0</v>
      </c>
      <c r="G8" s="13">
        <v>2696.1</v>
      </c>
      <c r="H8" s="3">
        <v>0</v>
      </c>
      <c r="I8" s="3">
        <f t="shared" si="0"/>
        <v>-7591.65</v>
      </c>
      <c r="J8" s="13">
        <v>0</v>
      </c>
      <c r="K8" s="26">
        <v>443</v>
      </c>
      <c r="L8" s="4">
        <v>0.32</v>
      </c>
      <c r="M8" s="3">
        <v>0</v>
      </c>
      <c r="N8" s="3">
        <v>1</v>
      </c>
      <c r="O8" s="3">
        <v>2</v>
      </c>
      <c r="P8" s="32">
        <v>16.52</v>
      </c>
      <c r="Q8" s="12">
        <v>0</v>
      </c>
      <c r="R8" s="3">
        <v>0</v>
      </c>
      <c r="S8" s="12">
        <v>0</v>
      </c>
      <c r="T8" s="13">
        <v>0</v>
      </c>
    </row>
    <row r="9" spans="1:20" x14ac:dyDescent="0.2">
      <c r="A9" s="49" t="s">
        <v>4</v>
      </c>
      <c r="B9" s="37">
        <v>1069.7</v>
      </c>
      <c r="C9" s="3">
        <v>0</v>
      </c>
      <c r="D9" s="12">
        <v>13649.35</v>
      </c>
      <c r="E9" s="3">
        <v>9520.3100000000013</v>
      </c>
      <c r="F9" s="3">
        <v>0</v>
      </c>
      <c r="G9" s="13">
        <v>4129.04</v>
      </c>
      <c r="H9" s="3">
        <v>0</v>
      </c>
      <c r="I9" s="3">
        <f t="shared" si="0"/>
        <v>-13649.35</v>
      </c>
      <c r="J9" s="13">
        <v>0</v>
      </c>
      <c r="K9" s="26">
        <v>765</v>
      </c>
      <c r="L9" s="4">
        <v>0.48</v>
      </c>
      <c r="M9" s="3">
        <v>0</v>
      </c>
      <c r="N9" s="3">
        <v>1</v>
      </c>
      <c r="O9" s="3">
        <v>2</v>
      </c>
      <c r="P9" s="32">
        <v>24.9</v>
      </c>
      <c r="Q9" s="12">
        <v>0</v>
      </c>
      <c r="R9" s="3">
        <v>0</v>
      </c>
      <c r="S9" s="12">
        <v>0</v>
      </c>
      <c r="T9" s="13">
        <v>0</v>
      </c>
    </row>
    <row r="10" spans="1:20" x14ac:dyDescent="0.2">
      <c r="A10" s="49" t="s">
        <v>5</v>
      </c>
      <c r="B10" s="37">
        <v>2700.1</v>
      </c>
      <c r="C10" s="3">
        <v>0</v>
      </c>
      <c r="D10" s="12">
        <v>37558.44</v>
      </c>
      <c r="E10" s="3">
        <v>27136.050000000003</v>
      </c>
      <c r="F10" s="3">
        <v>0</v>
      </c>
      <c r="G10" s="13">
        <v>10422.39</v>
      </c>
      <c r="H10" s="3">
        <v>0</v>
      </c>
      <c r="I10" s="3">
        <f t="shared" si="0"/>
        <v>-37558.44</v>
      </c>
      <c r="J10" s="13">
        <v>0</v>
      </c>
      <c r="K10" s="26">
        <f>ROUND(B10/($B$10+$B$11+$B$12)*3555,2)</f>
        <v>1486.19</v>
      </c>
      <c r="L10" s="4">
        <v>0.25</v>
      </c>
      <c r="M10" s="3">
        <v>0</v>
      </c>
      <c r="N10" s="3">
        <v>1</v>
      </c>
      <c r="O10" s="3">
        <v>0</v>
      </c>
      <c r="P10" s="32">
        <v>19.61</v>
      </c>
      <c r="Q10" s="12">
        <v>0</v>
      </c>
      <c r="R10" s="3">
        <v>0</v>
      </c>
      <c r="S10" s="12">
        <v>0</v>
      </c>
      <c r="T10" s="13">
        <v>0</v>
      </c>
    </row>
    <row r="11" spans="1:20" x14ac:dyDescent="0.2">
      <c r="A11" s="49" t="s">
        <v>6</v>
      </c>
      <c r="B11" s="37">
        <v>2255.4</v>
      </c>
      <c r="C11" s="3">
        <v>0</v>
      </c>
      <c r="D11" s="12">
        <v>29545.74</v>
      </c>
      <c r="E11" s="3">
        <v>20839.900000000001</v>
      </c>
      <c r="F11" s="3">
        <v>0</v>
      </c>
      <c r="G11" s="13">
        <v>8705.84</v>
      </c>
      <c r="H11" s="3">
        <v>0</v>
      </c>
      <c r="I11" s="3">
        <f t="shared" si="0"/>
        <v>-29545.74</v>
      </c>
      <c r="J11" s="13">
        <v>0</v>
      </c>
      <c r="K11" s="26">
        <f>ROUND(B11/($B$10+$B$11+$B$12)*3555,2)</f>
        <v>1241.42</v>
      </c>
      <c r="L11" s="4">
        <v>0.21</v>
      </c>
      <c r="M11" s="3">
        <v>0</v>
      </c>
      <c r="N11" s="3">
        <v>1</v>
      </c>
      <c r="O11" s="3">
        <v>0</v>
      </c>
      <c r="P11" s="32">
        <v>16.369999999999997</v>
      </c>
      <c r="Q11" s="12">
        <v>0</v>
      </c>
      <c r="R11" s="3">
        <v>0</v>
      </c>
      <c r="S11" s="12">
        <v>0</v>
      </c>
      <c r="T11" s="13">
        <v>0</v>
      </c>
    </row>
    <row r="12" spans="1:20" x14ac:dyDescent="0.2">
      <c r="A12" s="49" t="s">
        <v>17</v>
      </c>
      <c r="B12" s="37">
        <v>1503.2</v>
      </c>
      <c r="C12" s="3">
        <v>0</v>
      </c>
      <c r="D12" s="12">
        <v>19691.919999999998</v>
      </c>
      <c r="E12" s="3">
        <v>13889.569999999998</v>
      </c>
      <c r="F12" s="3">
        <v>0</v>
      </c>
      <c r="G12" s="13">
        <v>5802.35</v>
      </c>
      <c r="H12" s="3">
        <v>0</v>
      </c>
      <c r="I12" s="3">
        <f t="shared" si="0"/>
        <v>-19691.919999999998</v>
      </c>
      <c r="J12" s="13">
        <v>0</v>
      </c>
      <c r="K12" s="26">
        <f>ROUND(B12/($B$10+$B$11+$B$12)*3555,2)</f>
        <v>827.39</v>
      </c>
      <c r="L12" s="4">
        <v>0.14000000000000001</v>
      </c>
      <c r="M12" s="3">
        <v>0</v>
      </c>
      <c r="N12" s="3">
        <v>1</v>
      </c>
      <c r="O12" s="3">
        <v>0</v>
      </c>
      <c r="P12" s="32">
        <v>10.92</v>
      </c>
      <c r="Q12" s="12">
        <v>0</v>
      </c>
      <c r="R12" s="3">
        <v>0</v>
      </c>
      <c r="S12" s="12">
        <v>0</v>
      </c>
      <c r="T12" s="13">
        <v>0</v>
      </c>
    </row>
    <row r="13" spans="1:20" x14ac:dyDescent="0.2">
      <c r="A13" s="49" t="s">
        <v>7</v>
      </c>
      <c r="B13" s="37">
        <v>2042.6</v>
      </c>
      <c r="C13" s="3">
        <v>0</v>
      </c>
      <c r="D13" s="12">
        <v>26758.06</v>
      </c>
      <c r="E13" s="3">
        <v>18873.620000000003</v>
      </c>
      <c r="F13" s="3">
        <v>0</v>
      </c>
      <c r="G13" s="13">
        <v>7884.44</v>
      </c>
      <c r="H13" s="3">
        <v>0</v>
      </c>
      <c r="I13" s="3">
        <f t="shared" si="0"/>
        <v>-26758.06</v>
      </c>
      <c r="J13" s="13">
        <v>0</v>
      </c>
      <c r="K13" s="26">
        <f>ROUND(B13/($B$13+$B$14)*2591,2)</f>
        <v>1475.56</v>
      </c>
      <c r="L13" s="4">
        <v>0.35</v>
      </c>
      <c r="M13" s="3">
        <v>0</v>
      </c>
      <c r="N13" s="3">
        <v>1</v>
      </c>
      <c r="O13" s="3">
        <v>0</v>
      </c>
      <c r="P13" s="32">
        <v>13.71</v>
      </c>
      <c r="Q13" s="12">
        <v>0</v>
      </c>
      <c r="R13" s="3">
        <v>0</v>
      </c>
      <c r="S13" s="12">
        <v>0</v>
      </c>
      <c r="T13" s="13">
        <v>0</v>
      </c>
    </row>
    <row r="14" spans="1:20" x14ac:dyDescent="0.2">
      <c r="A14" s="49" t="s">
        <v>8</v>
      </c>
      <c r="B14" s="37">
        <v>1544.1</v>
      </c>
      <c r="C14" s="3">
        <v>0</v>
      </c>
      <c r="D14" s="12">
        <v>20227.71</v>
      </c>
      <c r="E14" s="3">
        <v>14267.48</v>
      </c>
      <c r="F14" s="3">
        <v>0</v>
      </c>
      <c r="G14" s="13">
        <v>5960.23</v>
      </c>
      <c r="H14" s="3">
        <v>0</v>
      </c>
      <c r="I14" s="3">
        <f t="shared" si="0"/>
        <v>-20227.71</v>
      </c>
      <c r="J14" s="13">
        <v>0</v>
      </c>
      <c r="K14" s="26">
        <f>ROUND(B14/($B$13+$B$14)*2591,2)</f>
        <v>1115.44</v>
      </c>
      <c r="L14" s="4">
        <v>0.27</v>
      </c>
      <c r="M14" s="3">
        <v>0</v>
      </c>
      <c r="N14" s="3">
        <v>1</v>
      </c>
      <c r="O14" s="3">
        <v>0</v>
      </c>
      <c r="P14" s="32">
        <v>10.36</v>
      </c>
      <c r="Q14" s="12">
        <v>0</v>
      </c>
      <c r="R14" s="3">
        <v>0</v>
      </c>
      <c r="S14" s="12">
        <v>1</v>
      </c>
      <c r="T14" s="13">
        <v>0</v>
      </c>
    </row>
    <row r="15" spans="1:20" x14ac:dyDescent="0.2">
      <c r="A15" s="49" t="s">
        <v>9</v>
      </c>
      <c r="B15" s="37">
        <v>761.4</v>
      </c>
      <c r="C15" s="3">
        <v>0</v>
      </c>
      <c r="D15" s="12">
        <v>11710.3</v>
      </c>
      <c r="E15" s="3">
        <v>8771.2999999999993</v>
      </c>
      <c r="F15" s="3">
        <v>0</v>
      </c>
      <c r="G15" s="13">
        <v>2939</v>
      </c>
      <c r="H15" s="3">
        <v>0</v>
      </c>
      <c r="I15" s="3">
        <f t="shared" si="0"/>
        <v>-11710.3</v>
      </c>
      <c r="J15" s="13">
        <v>0</v>
      </c>
      <c r="K15" s="26">
        <v>845</v>
      </c>
      <c r="L15" s="4">
        <v>7.0000000000000007E-2</v>
      </c>
      <c r="M15" s="3">
        <v>0</v>
      </c>
      <c r="N15" s="3">
        <v>1</v>
      </c>
      <c r="O15" s="3">
        <v>0</v>
      </c>
      <c r="P15" s="32">
        <v>5.4</v>
      </c>
      <c r="Q15" s="12">
        <v>0</v>
      </c>
      <c r="R15" s="3">
        <v>0</v>
      </c>
      <c r="S15" s="12">
        <v>0</v>
      </c>
      <c r="T15" s="13">
        <v>0</v>
      </c>
    </row>
    <row r="16" spans="1:20" x14ac:dyDescent="0.2">
      <c r="A16" s="49" t="s">
        <v>10</v>
      </c>
      <c r="B16" s="37">
        <v>2602</v>
      </c>
      <c r="C16" s="3">
        <v>0</v>
      </c>
      <c r="D16" s="12">
        <v>35595.39</v>
      </c>
      <c r="E16" s="3">
        <v>25551.67</v>
      </c>
      <c r="F16" s="3">
        <v>0</v>
      </c>
      <c r="G16" s="13">
        <v>10043.719999999999</v>
      </c>
      <c r="H16" s="3">
        <v>0</v>
      </c>
      <c r="I16" s="3">
        <f t="shared" si="0"/>
        <v>-35595.39</v>
      </c>
      <c r="J16" s="13">
        <v>0</v>
      </c>
      <c r="K16" s="26">
        <v>2914</v>
      </c>
      <c r="L16" s="4">
        <v>0.24</v>
      </c>
      <c r="M16" s="3">
        <v>0</v>
      </c>
      <c r="N16" s="3">
        <v>1</v>
      </c>
      <c r="O16" s="3">
        <v>0</v>
      </c>
      <c r="P16" s="32">
        <v>18.440000000000001</v>
      </c>
      <c r="Q16" s="12">
        <v>0</v>
      </c>
      <c r="R16" s="3">
        <v>0</v>
      </c>
      <c r="S16" s="12">
        <v>0</v>
      </c>
      <c r="T16" s="13">
        <v>0</v>
      </c>
    </row>
    <row r="17" spans="1:25" x14ac:dyDescent="0.2">
      <c r="A17" s="49" t="s">
        <v>11</v>
      </c>
      <c r="B17" s="37">
        <v>2751.8</v>
      </c>
      <c r="C17" s="3">
        <v>0</v>
      </c>
      <c r="D17" s="12">
        <v>37837.07</v>
      </c>
      <c r="E17" s="3">
        <v>27215.119999999999</v>
      </c>
      <c r="F17" s="3">
        <v>0</v>
      </c>
      <c r="G17" s="13">
        <v>10621.95</v>
      </c>
      <c r="H17" s="3">
        <v>0</v>
      </c>
      <c r="I17" s="3">
        <f t="shared" si="0"/>
        <v>-37837.07</v>
      </c>
      <c r="J17" s="13">
        <v>0</v>
      </c>
      <c r="K17" s="26">
        <v>3759</v>
      </c>
      <c r="L17" s="4">
        <v>0.25</v>
      </c>
      <c r="M17" s="3">
        <v>0</v>
      </c>
      <c r="N17" s="3">
        <v>1</v>
      </c>
      <c r="O17" s="3">
        <v>0</v>
      </c>
      <c r="P17" s="32">
        <v>19.5</v>
      </c>
      <c r="Q17" s="12">
        <v>0</v>
      </c>
      <c r="R17" s="3">
        <v>0</v>
      </c>
      <c r="S17" s="12">
        <v>0</v>
      </c>
      <c r="T17" s="13">
        <v>0</v>
      </c>
    </row>
    <row r="18" spans="1:25" x14ac:dyDescent="0.2">
      <c r="A18" s="49" t="s">
        <v>12</v>
      </c>
      <c r="B18" s="37">
        <v>2597.4</v>
      </c>
      <c r="C18" s="3">
        <v>0</v>
      </c>
      <c r="D18" s="12">
        <v>35688.239999999998</v>
      </c>
      <c r="E18" s="3">
        <v>25662.28</v>
      </c>
      <c r="F18" s="3">
        <v>0</v>
      </c>
      <c r="G18" s="13">
        <v>10025.959999999999</v>
      </c>
      <c r="H18" s="3">
        <v>0</v>
      </c>
      <c r="I18" s="3">
        <f t="shared" si="0"/>
        <v>-35688.239999999998</v>
      </c>
      <c r="J18" s="13">
        <v>0</v>
      </c>
      <c r="K18" s="26">
        <v>3504.7</v>
      </c>
      <c r="L18" s="4">
        <v>0.2</v>
      </c>
      <c r="M18" s="3">
        <v>0</v>
      </c>
      <c r="N18" s="3">
        <v>1</v>
      </c>
      <c r="O18" s="3">
        <v>0</v>
      </c>
      <c r="P18" s="32">
        <v>15.36</v>
      </c>
      <c r="Q18" s="12">
        <v>0</v>
      </c>
      <c r="R18" s="3">
        <f>1+1+1</f>
        <v>3</v>
      </c>
      <c r="S18" s="12">
        <v>0</v>
      </c>
      <c r="T18" s="13">
        <v>0</v>
      </c>
    </row>
    <row r="19" spans="1:25" x14ac:dyDescent="0.2">
      <c r="A19" s="49" t="s">
        <v>13</v>
      </c>
      <c r="B19" s="37">
        <v>2543.3000000000002</v>
      </c>
      <c r="C19" s="3">
        <v>0</v>
      </c>
      <c r="D19" s="12">
        <v>34639.730000000003</v>
      </c>
      <c r="E19" s="3">
        <v>24822.590000000004</v>
      </c>
      <c r="F19" s="3">
        <v>0</v>
      </c>
      <c r="G19" s="13">
        <v>9817.14</v>
      </c>
      <c r="H19" s="3">
        <v>0</v>
      </c>
      <c r="I19" s="3">
        <f t="shared" si="0"/>
        <v>-34639.730000000003</v>
      </c>
      <c r="J19" s="13">
        <v>0</v>
      </c>
      <c r="K19" s="26">
        <v>1997</v>
      </c>
      <c r="L19" s="4">
        <v>0.31</v>
      </c>
      <c r="M19" s="3">
        <v>0</v>
      </c>
      <c r="N19" s="3">
        <v>1</v>
      </c>
      <c r="O19" s="3">
        <v>1</v>
      </c>
      <c r="P19" s="32">
        <v>48.15</v>
      </c>
      <c r="Q19" s="12">
        <v>0</v>
      </c>
      <c r="R19" s="3">
        <v>0</v>
      </c>
      <c r="S19" s="12">
        <v>0</v>
      </c>
      <c r="T19" s="13">
        <v>0</v>
      </c>
    </row>
    <row r="20" spans="1:25" x14ac:dyDescent="0.2">
      <c r="A20" s="49" t="s">
        <v>14</v>
      </c>
      <c r="B20" s="37">
        <v>1564.1</v>
      </c>
      <c r="C20" s="3">
        <v>0</v>
      </c>
      <c r="D20" s="12">
        <v>20489.71</v>
      </c>
      <c r="E20" s="3">
        <v>14452.279999999999</v>
      </c>
      <c r="F20" s="3">
        <v>0</v>
      </c>
      <c r="G20" s="13">
        <v>6037.43</v>
      </c>
      <c r="H20" s="3">
        <v>0</v>
      </c>
      <c r="I20" s="3">
        <f t="shared" si="0"/>
        <v>-20489.71</v>
      </c>
      <c r="J20" s="13">
        <v>0</v>
      </c>
      <c r="K20" s="26">
        <v>739</v>
      </c>
      <c r="L20" s="4">
        <v>0.13</v>
      </c>
      <c r="M20" s="3">
        <v>0</v>
      </c>
      <c r="N20" s="3">
        <v>1</v>
      </c>
      <c r="O20" s="3">
        <v>0</v>
      </c>
      <c r="P20" s="32">
        <v>13.59</v>
      </c>
      <c r="Q20" s="12">
        <f>0.5</f>
        <v>0.5</v>
      </c>
      <c r="R20" s="3">
        <v>0</v>
      </c>
      <c r="S20" s="12">
        <v>0</v>
      </c>
      <c r="T20" s="13">
        <v>0</v>
      </c>
    </row>
    <row r="21" spans="1:25" ht="15" x14ac:dyDescent="0.25">
      <c r="A21" s="49" t="s">
        <v>15</v>
      </c>
      <c r="B21" s="37">
        <v>1353.9</v>
      </c>
      <c r="C21" s="3">
        <v>0</v>
      </c>
      <c r="D21" s="12">
        <v>13552.55</v>
      </c>
      <c r="E21" s="3">
        <v>8407.73</v>
      </c>
      <c r="F21" s="3">
        <v>0</v>
      </c>
      <c r="G21" s="13">
        <v>5144.82</v>
      </c>
      <c r="H21" s="3">
        <v>0</v>
      </c>
      <c r="I21" s="3">
        <f t="shared" si="0"/>
        <v>-13552.55</v>
      </c>
      <c r="J21" s="13">
        <v>0</v>
      </c>
      <c r="K21" s="26">
        <f>ROUND(B21/($B$21+$B$22)*4954,2)</f>
        <v>1583.24</v>
      </c>
      <c r="L21" s="4">
        <v>0.13</v>
      </c>
      <c r="M21" s="3">
        <v>0</v>
      </c>
      <c r="N21" s="3">
        <v>1</v>
      </c>
      <c r="O21" s="3">
        <v>0</v>
      </c>
      <c r="P21" s="32">
        <v>9.83</v>
      </c>
      <c r="Q21" s="12">
        <v>0</v>
      </c>
      <c r="R21" s="3">
        <v>0</v>
      </c>
      <c r="S21" s="12">
        <v>0</v>
      </c>
      <c r="T21" s="13">
        <v>0</v>
      </c>
      <c r="Y21" s="15"/>
    </row>
    <row r="22" spans="1:25" ht="15" x14ac:dyDescent="0.25">
      <c r="A22" s="49" t="s">
        <v>16</v>
      </c>
      <c r="B22" s="37">
        <v>2882.5</v>
      </c>
      <c r="C22" s="3">
        <v>0</v>
      </c>
      <c r="D22" s="12">
        <v>39663.199999999997</v>
      </c>
      <c r="E22" s="3">
        <v>28536.749999999996</v>
      </c>
      <c r="F22" s="3">
        <v>0</v>
      </c>
      <c r="G22" s="13">
        <v>11126.45</v>
      </c>
      <c r="H22" s="3">
        <v>0</v>
      </c>
      <c r="I22" s="3">
        <f t="shared" si="0"/>
        <v>-39663.199999999997</v>
      </c>
      <c r="J22" s="13">
        <v>0</v>
      </c>
      <c r="K22" s="26">
        <f>ROUND(B22/($B$21+$B$22)*4954,2)</f>
        <v>3370.76</v>
      </c>
      <c r="L22" s="4">
        <v>0.27</v>
      </c>
      <c r="M22" s="3">
        <v>0</v>
      </c>
      <c r="N22" s="3">
        <v>1</v>
      </c>
      <c r="O22" s="3">
        <v>0</v>
      </c>
      <c r="P22" s="32">
        <v>20.93</v>
      </c>
      <c r="Q22" s="12">
        <v>0</v>
      </c>
      <c r="R22" s="3">
        <f>1.67+1+1+1</f>
        <v>4.67</v>
      </c>
      <c r="S22" s="12">
        <v>0</v>
      </c>
      <c r="T22" s="13">
        <v>0</v>
      </c>
      <c r="Y22" s="15"/>
    </row>
    <row r="23" spans="1:25" ht="15" x14ac:dyDescent="0.25">
      <c r="A23" s="49" t="s">
        <v>18</v>
      </c>
      <c r="B23" s="37">
        <v>844.3</v>
      </c>
      <c r="C23" s="3">
        <v>0</v>
      </c>
      <c r="D23" s="12">
        <v>10773.27</v>
      </c>
      <c r="E23" s="3">
        <v>7514.27</v>
      </c>
      <c r="F23" s="3">
        <v>0</v>
      </c>
      <c r="G23" s="13">
        <v>3259</v>
      </c>
      <c r="H23" s="3">
        <v>0</v>
      </c>
      <c r="I23" s="3">
        <f t="shared" si="0"/>
        <v>-10773.27</v>
      </c>
      <c r="J23" s="13">
        <v>0</v>
      </c>
      <c r="K23" s="26">
        <v>142</v>
      </c>
      <c r="L23" s="4">
        <v>7.0000000000000007E-2</v>
      </c>
      <c r="M23" s="3">
        <v>0</v>
      </c>
      <c r="N23" s="3">
        <v>1</v>
      </c>
      <c r="O23" s="3">
        <v>0</v>
      </c>
      <c r="P23" s="32">
        <v>7.33</v>
      </c>
      <c r="Q23" s="12">
        <v>0</v>
      </c>
      <c r="R23" s="3">
        <v>0</v>
      </c>
      <c r="S23" s="12">
        <v>0</v>
      </c>
      <c r="T23" s="13">
        <v>0</v>
      </c>
      <c r="V23" s="15"/>
    </row>
    <row r="24" spans="1:25" ht="15" x14ac:dyDescent="0.25">
      <c r="A24" s="49" t="s">
        <v>19</v>
      </c>
      <c r="B24" s="37">
        <v>1429.3</v>
      </c>
      <c r="C24" s="3">
        <v>0</v>
      </c>
      <c r="D24" s="12">
        <v>18237.849999999999</v>
      </c>
      <c r="E24" s="3">
        <v>12720.749999999998</v>
      </c>
      <c r="F24" s="3">
        <v>0</v>
      </c>
      <c r="G24" s="13">
        <v>5517.1</v>
      </c>
      <c r="H24" s="3">
        <v>0</v>
      </c>
      <c r="I24" s="3">
        <f t="shared" si="0"/>
        <v>-18237.849999999999</v>
      </c>
      <c r="J24" s="13">
        <v>0</v>
      </c>
      <c r="K24" s="26">
        <v>569</v>
      </c>
      <c r="L24" s="4">
        <v>0.12</v>
      </c>
      <c r="M24" s="3">
        <v>0</v>
      </c>
      <c r="N24" s="3">
        <v>1</v>
      </c>
      <c r="O24" s="3">
        <v>0</v>
      </c>
      <c r="P24" s="32">
        <v>12.41</v>
      </c>
      <c r="Q24" s="12">
        <v>0</v>
      </c>
      <c r="R24" s="3">
        <v>0</v>
      </c>
      <c r="S24" s="12">
        <v>0</v>
      </c>
      <c r="T24" s="13">
        <v>0</v>
      </c>
      <c r="V24" s="15"/>
    </row>
    <row r="25" spans="1:25" x14ac:dyDescent="0.2">
      <c r="A25" s="49" t="s">
        <v>20</v>
      </c>
      <c r="B25" s="37">
        <v>1206.2</v>
      </c>
      <c r="C25" s="3">
        <v>0</v>
      </c>
      <c r="D25" s="12">
        <v>14028.11</v>
      </c>
      <c r="E25" s="3">
        <v>9372.18</v>
      </c>
      <c r="F25" s="3">
        <v>0</v>
      </c>
      <c r="G25" s="13">
        <v>4655.93</v>
      </c>
      <c r="H25" s="3">
        <v>0</v>
      </c>
      <c r="I25" s="3">
        <f t="shared" si="0"/>
        <v>-14028.11</v>
      </c>
      <c r="J25" s="13">
        <v>0</v>
      </c>
      <c r="K25" s="26">
        <v>1017</v>
      </c>
      <c r="L25" s="4">
        <v>0.1</v>
      </c>
      <c r="M25" s="3">
        <v>0</v>
      </c>
      <c r="N25" s="3">
        <v>1</v>
      </c>
      <c r="O25" s="3">
        <v>0</v>
      </c>
      <c r="P25" s="32">
        <v>10.47</v>
      </c>
      <c r="Q25" s="12">
        <v>0</v>
      </c>
      <c r="R25" s="3">
        <v>0</v>
      </c>
      <c r="S25" s="12">
        <v>0</v>
      </c>
      <c r="T25" s="13">
        <v>0</v>
      </c>
    </row>
    <row r="26" spans="1:25" x14ac:dyDescent="0.2">
      <c r="A26" s="49" t="s">
        <v>21</v>
      </c>
      <c r="B26" s="37">
        <v>1237.2</v>
      </c>
      <c r="C26" s="3">
        <v>0</v>
      </c>
      <c r="D26" s="12">
        <v>16851.34</v>
      </c>
      <c r="E26" s="3">
        <v>12075.75</v>
      </c>
      <c r="F26" s="3">
        <v>0</v>
      </c>
      <c r="G26" s="13">
        <v>4775.59</v>
      </c>
      <c r="H26" s="3">
        <v>0</v>
      </c>
      <c r="I26" s="3">
        <f t="shared" si="0"/>
        <v>-16851.34</v>
      </c>
      <c r="J26" s="13">
        <v>0</v>
      </c>
      <c r="K26" s="26">
        <v>1497</v>
      </c>
      <c r="L26" s="4">
        <v>0.11</v>
      </c>
      <c r="M26" s="3">
        <v>0</v>
      </c>
      <c r="N26" s="3">
        <v>1</v>
      </c>
      <c r="O26" s="3">
        <v>0</v>
      </c>
      <c r="P26" s="32">
        <v>5.84</v>
      </c>
      <c r="Q26" s="12">
        <v>0</v>
      </c>
      <c r="R26" s="3">
        <v>0</v>
      </c>
      <c r="S26" s="12">
        <v>0</v>
      </c>
      <c r="T26" s="13">
        <v>0</v>
      </c>
    </row>
    <row r="27" spans="1:25" x14ac:dyDescent="0.2">
      <c r="A27" s="49" t="s">
        <v>22</v>
      </c>
      <c r="B27" s="37">
        <v>3593.4</v>
      </c>
      <c r="C27" s="3">
        <v>0</v>
      </c>
      <c r="D27" s="12">
        <v>47397.01</v>
      </c>
      <c r="E27" s="3">
        <v>33526.490000000005</v>
      </c>
      <c r="F27" s="3">
        <v>0</v>
      </c>
      <c r="G27" s="13">
        <v>13870.52</v>
      </c>
      <c r="H27" s="3">
        <v>0</v>
      </c>
      <c r="I27" s="3">
        <f t="shared" si="0"/>
        <v>-47397.01</v>
      </c>
      <c r="J27" s="13">
        <v>0</v>
      </c>
      <c r="K27" s="26">
        <f>3858.7-1925.7</f>
        <v>1932.9999999999998</v>
      </c>
      <c r="L27" s="4">
        <v>0.33</v>
      </c>
      <c r="M27" s="3">
        <v>0</v>
      </c>
      <c r="N27" s="3">
        <v>1</v>
      </c>
      <c r="O27" s="3">
        <v>0</v>
      </c>
      <c r="P27" s="32">
        <v>16.95</v>
      </c>
      <c r="Q27" s="12">
        <v>0</v>
      </c>
      <c r="R27" s="3">
        <v>0</v>
      </c>
      <c r="S27" s="12">
        <v>2</v>
      </c>
      <c r="T27" s="13">
        <v>0</v>
      </c>
    </row>
    <row r="28" spans="1:25" x14ac:dyDescent="0.2">
      <c r="A28" s="49" t="s">
        <v>23</v>
      </c>
      <c r="B28" s="37">
        <v>2577.5</v>
      </c>
      <c r="C28" s="3">
        <v>0</v>
      </c>
      <c r="D28" s="12">
        <v>34514.07</v>
      </c>
      <c r="E28" s="3">
        <v>24564.92</v>
      </c>
      <c r="F28" s="3">
        <v>0</v>
      </c>
      <c r="G28" s="13">
        <v>9949.15</v>
      </c>
      <c r="H28" s="3">
        <v>0</v>
      </c>
      <c r="I28" s="3">
        <f t="shared" si="0"/>
        <v>-34514.07</v>
      </c>
      <c r="J28" s="13">
        <v>0</v>
      </c>
      <c r="K28" s="26">
        <v>3194</v>
      </c>
      <c r="L28" s="4">
        <v>0.22</v>
      </c>
      <c r="M28" s="3">
        <v>0</v>
      </c>
      <c r="N28" s="3">
        <v>1</v>
      </c>
      <c r="O28" s="3">
        <v>0</v>
      </c>
      <c r="P28" s="32">
        <v>22.38</v>
      </c>
      <c r="Q28" s="12">
        <v>0</v>
      </c>
      <c r="R28" s="3">
        <v>0</v>
      </c>
      <c r="S28" s="12">
        <v>0</v>
      </c>
      <c r="T28" s="13">
        <v>0</v>
      </c>
    </row>
    <row r="29" spans="1:25" x14ac:dyDescent="0.2">
      <c r="A29" s="49" t="s">
        <v>24</v>
      </c>
      <c r="B29" s="37">
        <v>2064.11</v>
      </c>
      <c r="C29" s="3">
        <v>0</v>
      </c>
      <c r="D29" s="12">
        <v>27122.41</v>
      </c>
      <c r="E29" s="3">
        <v>19154.95</v>
      </c>
      <c r="F29" s="3">
        <v>0</v>
      </c>
      <c r="G29" s="13">
        <v>7967.46</v>
      </c>
      <c r="H29" s="3">
        <v>0</v>
      </c>
      <c r="I29" s="3">
        <f t="shared" si="0"/>
        <v>-27122.41</v>
      </c>
      <c r="J29" s="13">
        <v>0</v>
      </c>
      <c r="K29" s="26">
        <v>1710</v>
      </c>
      <c r="L29" s="4">
        <v>0.19</v>
      </c>
      <c r="M29" s="3">
        <v>0</v>
      </c>
      <c r="N29" s="3">
        <v>1</v>
      </c>
      <c r="O29" s="3">
        <v>0</v>
      </c>
      <c r="P29" s="32">
        <v>9.74</v>
      </c>
      <c r="Q29" s="12">
        <v>0</v>
      </c>
      <c r="R29" s="3">
        <f>2.9+0.5</f>
        <v>3.4</v>
      </c>
      <c r="S29" s="12">
        <v>0</v>
      </c>
      <c r="T29" s="13">
        <v>0</v>
      </c>
    </row>
    <row r="30" spans="1:25" x14ac:dyDescent="0.2">
      <c r="A30" s="49" t="s">
        <v>25</v>
      </c>
      <c r="B30" s="37">
        <v>4304.3</v>
      </c>
      <c r="C30" s="3">
        <v>0</v>
      </c>
      <c r="D30" s="12">
        <v>57376.38</v>
      </c>
      <c r="E30" s="3">
        <v>40761.78</v>
      </c>
      <c r="F30" s="3">
        <v>0</v>
      </c>
      <c r="G30" s="13">
        <v>16614.599999999999</v>
      </c>
      <c r="H30" s="3">
        <v>0</v>
      </c>
      <c r="I30" s="3">
        <f t="shared" si="0"/>
        <v>-57376.38</v>
      </c>
      <c r="J30" s="13">
        <v>0</v>
      </c>
      <c r="K30" s="26">
        <v>4403</v>
      </c>
      <c r="L30" s="4">
        <v>0.36</v>
      </c>
      <c r="M30" s="3">
        <v>0</v>
      </c>
      <c r="N30" s="3">
        <v>1</v>
      </c>
      <c r="O30" s="3">
        <v>0</v>
      </c>
      <c r="P30" s="32">
        <v>37.369999999999997</v>
      </c>
      <c r="Q30" s="12">
        <v>0</v>
      </c>
      <c r="R30" s="3">
        <f>0.5+0.5</f>
        <v>1</v>
      </c>
      <c r="S30" s="12">
        <v>0</v>
      </c>
      <c r="T30" s="13">
        <v>0</v>
      </c>
    </row>
    <row r="31" spans="1:25" x14ac:dyDescent="0.2">
      <c r="A31" s="49" t="s">
        <v>26</v>
      </c>
      <c r="B31" s="37">
        <v>7541.5</v>
      </c>
      <c r="C31" s="3">
        <v>0</v>
      </c>
      <c r="D31" s="12">
        <v>124343.8</v>
      </c>
      <c r="E31" s="3">
        <v>95233.61</v>
      </c>
      <c r="F31" s="3">
        <v>0</v>
      </c>
      <c r="G31" s="13">
        <v>29110.19</v>
      </c>
      <c r="H31" s="3">
        <v>0</v>
      </c>
      <c r="I31" s="3">
        <f t="shared" si="0"/>
        <v>-124343.8</v>
      </c>
      <c r="J31" s="13">
        <v>0</v>
      </c>
      <c r="K31" s="26">
        <v>5143</v>
      </c>
      <c r="L31" s="4">
        <v>0</v>
      </c>
      <c r="M31" s="3">
        <v>4</v>
      </c>
      <c r="N31" s="3">
        <v>1</v>
      </c>
      <c r="O31" s="3">
        <v>0</v>
      </c>
      <c r="P31" s="32">
        <v>14.88</v>
      </c>
      <c r="Q31" s="12">
        <v>0.57999999999999996</v>
      </c>
      <c r="R31" s="3">
        <v>0</v>
      </c>
      <c r="S31" s="12">
        <v>0</v>
      </c>
      <c r="T31" s="13">
        <v>2</v>
      </c>
    </row>
    <row r="32" spans="1:25" x14ac:dyDescent="0.2">
      <c r="A32" s="49" t="s">
        <v>27</v>
      </c>
      <c r="B32" s="37">
        <v>5081.6000000000004</v>
      </c>
      <c r="C32" s="3">
        <v>0</v>
      </c>
      <c r="D32" s="12">
        <v>82960.820000000007</v>
      </c>
      <c r="E32" s="3">
        <v>63345.840000000011</v>
      </c>
      <c r="F32" s="3">
        <v>0</v>
      </c>
      <c r="G32" s="13">
        <v>19614.98</v>
      </c>
      <c r="H32" s="3">
        <v>0</v>
      </c>
      <c r="I32" s="3">
        <f t="shared" si="0"/>
        <v>-82960.820000000007</v>
      </c>
      <c r="J32" s="13">
        <v>0</v>
      </c>
      <c r="K32" s="26">
        <f>5143+770</f>
        <v>5913</v>
      </c>
      <c r="L32" s="4">
        <v>0</v>
      </c>
      <c r="M32" s="3">
        <v>3</v>
      </c>
      <c r="N32" s="3">
        <v>1</v>
      </c>
      <c r="O32" s="3">
        <v>1</v>
      </c>
      <c r="P32" s="32">
        <v>11.16</v>
      </c>
      <c r="Q32" s="12">
        <v>0</v>
      </c>
      <c r="R32" s="3">
        <v>0</v>
      </c>
      <c r="S32" s="12">
        <v>0</v>
      </c>
      <c r="T32" s="13">
        <v>1</v>
      </c>
    </row>
    <row r="33" spans="1:28" x14ac:dyDescent="0.2">
      <c r="A33" s="49" t="s">
        <v>28</v>
      </c>
      <c r="B33" s="37">
        <v>2462</v>
      </c>
      <c r="C33" s="3">
        <v>0</v>
      </c>
      <c r="D33" s="12">
        <v>32523.11</v>
      </c>
      <c r="E33" s="3">
        <v>23019.79</v>
      </c>
      <c r="F33" s="3">
        <v>0</v>
      </c>
      <c r="G33" s="13">
        <v>9503.32</v>
      </c>
      <c r="H33" s="3">
        <v>0</v>
      </c>
      <c r="I33" s="3">
        <f t="shared" si="0"/>
        <v>-32523.11</v>
      </c>
      <c r="J33" s="13">
        <v>0</v>
      </c>
      <c r="K33" s="26">
        <v>2734</v>
      </c>
      <c r="L33" s="4">
        <v>1</v>
      </c>
      <c r="M33" s="3">
        <v>0</v>
      </c>
      <c r="N33" s="3">
        <v>1</v>
      </c>
      <c r="O33" s="3">
        <v>0</v>
      </c>
      <c r="P33" s="32">
        <v>14.56</v>
      </c>
      <c r="Q33" s="12">
        <v>0</v>
      </c>
      <c r="R33" s="3">
        <v>0</v>
      </c>
      <c r="S33" s="12">
        <v>0</v>
      </c>
      <c r="T33" s="13">
        <v>0</v>
      </c>
    </row>
    <row r="34" spans="1:28" ht="15" x14ac:dyDescent="0.25">
      <c r="A34" s="49" t="s">
        <v>29</v>
      </c>
      <c r="B34" s="37">
        <v>279.5</v>
      </c>
      <c r="C34" s="3">
        <v>0</v>
      </c>
      <c r="D34" s="12">
        <v>3566.42</v>
      </c>
      <c r="E34" s="3">
        <v>2487.5500000000002</v>
      </c>
      <c r="F34" s="3">
        <v>0</v>
      </c>
      <c r="G34" s="13">
        <v>1078.8699999999999</v>
      </c>
      <c r="H34" s="3">
        <v>0</v>
      </c>
      <c r="I34" s="3">
        <f t="shared" si="0"/>
        <v>-3566.42</v>
      </c>
      <c r="J34" s="13">
        <v>0</v>
      </c>
      <c r="K34" s="26">
        <v>357</v>
      </c>
      <c r="L34" s="4">
        <v>0.08</v>
      </c>
      <c r="M34" s="3">
        <v>0</v>
      </c>
      <c r="N34" s="3">
        <v>1</v>
      </c>
      <c r="O34" s="3">
        <v>0</v>
      </c>
      <c r="P34" s="32">
        <v>1.61</v>
      </c>
      <c r="Q34" s="12">
        <v>0</v>
      </c>
      <c r="R34" s="3">
        <v>0</v>
      </c>
      <c r="S34" s="12">
        <v>0</v>
      </c>
      <c r="T34" s="13">
        <v>0</v>
      </c>
      <c r="Z34" s="15"/>
      <c r="AA34" s="16"/>
      <c r="AB34" s="17"/>
    </row>
    <row r="35" spans="1:28" ht="15" x14ac:dyDescent="0.25">
      <c r="A35" s="49" t="s">
        <v>30</v>
      </c>
      <c r="B35" s="37">
        <v>560.70000000000005</v>
      </c>
      <c r="C35" s="3">
        <v>0</v>
      </c>
      <c r="D35" s="12">
        <v>6885.34</v>
      </c>
      <c r="E35" s="3">
        <v>4721.04</v>
      </c>
      <c r="F35" s="3">
        <v>0</v>
      </c>
      <c r="G35" s="13">
        <v>2164.3000000000002</v>
      </c>
      <c r="H35" s="3">
        <v>0</v>
      </c>
      <c r="I35" s="3">
        <f t="shared" si="0"/>
        <v>-6885.34</v>
      </c>
      <c r="J35" s="13">
        <v>0</v>
      </c>
      <c r="K35" s="26">
        <v>1183</v>
      </c>
      <c r="L35" s="4">
        <v>0.17</v>
      </c>
      <c r="M35" s="3">
        <v>0</v>
      </c>
      <c r="N35" s="3">
        <v>1</v>
      </c>
      <c r="O35" s="3">
        <v>0</v>
      </c>
      <c r="P35" s="32">
        <v>3.24</v>
      </c>
      <c r="Q35" s="12">
        <v>0</v>
      </c>
      <c r="R35" s="3">
        <v>0</v>
      </c>
      <c r="S35" s="12">
        <v>0</v>
      </c>
      <c r="T35" s="13">
        <v>0</v>
      </c>
      <c r="Z35" s="15"/>
      <c r="AA35" s="16"/>
      <c r="AB35" s="17"/>
    </row>
    <row r="36" spans="1:28" ht="15" x14ac:dyDescent="0.25">
      <c r="A36" s="49" t="s">
        <v>31</v>
      </c>
      <c r="B36" s="37">
        <v>553.9</v>
      </c>
      <c r="C36" s="3">
        <v>0</v>
      </c>
      <c r="D36" s="12">
        <v>7067.76</v>
      </c>
      <c r="E36" s="3">
        <v>4929.71</v>
      </c>
      <c r="F36" s="3">
        <v>0</v>
      </c>
      <c r="G36" s="13">
        <v>2138.0500000000002</v>
      </c>
      <c r="H36" s="3">
        <v>0</v>
      </c>
      <c r="I36" s="3">
        <f t="shared" si="0"/>
        <v>-7067.76</v>
      </c>
      <c r="J36" s="13">
        <v>0</v>
      </c>
      <c r="K36" s="26">
        <v>584</v>
      </c>
      <c r="L36" s="4">
        <v>0.05</v>
      </c>
      <c r="M36" s="3">
        <v>0</v>
      </c>
      <c r="N36" s="3">
        <v>1</v>
      </c>
      <c r="O36" s="3">
        <v>0</v>
      </c>
      <c r="P36" s="32">
        <v>4.25</v>
      </c>
      <c r="Q36" s="12">
        <v>0</v>
      </c>
      <c r="R36" s="3">
        <v>0</v>
      </c>
      <c r="S36" s="12">
        <v>0</v>
      </c>
      <c r="T36" s="13">
        <v>0</v>
      </c>
      <c r="Z36" s="15"/>
      <c r="AA36" s="16"/>
      <c r="AB36" s="17"/>
    </row>
    <row r="37" spans="1:28" ht="15" x14ac:dyDescent="0.25">
      <c r="A37" s="49" t="s">
        <v>32</v>
      </c>
      <c r="B37" s="37">
        <v>279.5</v>
      </c>
      <c r="C37" s="3">
        <v>0</v>
      </c>
      <c r="D37" s="12">
        <v>3566.42</v>
      </c>
      <c r="E37" s="3">
        <v>2487.5500000000002</v>
      </c>
      <c r="F37" s="3">
        <v>0</v>
      </c>
      <c r="G37" s="13">
        <v>1078.8699999999999</v>
      </c>
      <c r="H37" s="3">
        <v>0</v>
      </c>
      <c r="I37" s="3">
        <f t="shared" si="0"/>
        <v>-3566.42</v>
      </c>
      <c r="J37" s="13">
        <v>0</v>
      </c>
      <c r="K37" s="26">
        <f>ROUND(B37/($B$37+$B$38)*264.8,2)</f>
        <v>28.45</v>
      </c>
      <c r="L37" s="4">
        <v>0.03</v>
      </c>
      <c r="M37" s="3">
        <v>0</v>
      </c>
      <c r="N37" s="3">
        <v>1</v>
      </c>
      <c r="O37" s="3">
        <v>0</v>
      </c>
      <c r="P37" s="32">
        <v>2.14</v>
      </c>
      <c r="Q37" s="12">
        <v>0</v>
      </c>
      <c r="R37" s="3">
        <v>0</v>
      </c>
      <c r="S37" s="12">
        <v>0</v>
      </c>
      <c r="T37" s="13">
        <v>0</v>
      </c>
      <c r="Y37" s="15"/>
    </row>
    <row r="38" spans="1:28" ht="15" x14ac:dyDescent="0.25">
      <c r="A38" s="49" t="s">
        <v>35</v>
      </c>
      <c r="B38" s="37">
        <v>2322.1999999999998</v>
      </c>
      <c r="C38" s="3">
        <v>0</v>
      </c>
      <c r="D38" s="12">
        <v>31767.71</v>
      </c>
      <c r="E38" s="3">
        <v>22804.019999999997</v>
      </c>
      <c r="F38" s="3">
        <v>0</v>
      </c>
      <c r="G38" s="13">
        <v>8963.69</v>
      </c>
      <c r="H38" s="3">
        <v>0</v>
      </c>
      <c r="I38" s="3">
        <f t="shared" si="0"/>
        <v>-31767.71</v>
      </c>
      <c r="J38" s="13">
        <v>0</v>
      </c>
      <c r="K38" s="26">
        <f>ROUND(B38/($B$37+$B$38)*264.8,2)</f>
        <v>236.35</v>
      </c>
      <c r="L38" s="4">
        <v>0.21</v>
      </c>
      <c r="M38" s="3">
        <v>0</v>
      </c>
      <c r="N38" s="3">
        <v>1</v>
      </c>
      <c r="O38" s="3">
        <v>0</v>
      </c>
      <c r="P38" s="32">
        <v>16.46</v>
      </c>
      <c r="Q38" s="12">
        <f>0.5+0.5+0.5+0.5+0.75</f>
        <v>2.75</v>
      </c>
      <c r="R38" s="3">
        <v>0</v>
      </c>
      <c r="S38" s="12">
        <v>0</v>
      </c>
      <c r="T38" s="13">
        <v>0</v>
      </c>
      <c r="V38" s="7"/>
      <c r="W38" s="7"/>
      <c r="X38" s="7"/>
      <c r="Y38" s="15"/>
    </row>
    <row r="39" spans="1:28" ht="15" x14ac:dyDescent="0.25">
      <c r="A39" s="49" t="s">
        <v>33</v>
      </c>
      <c r="B39" s="37">
        <v>272.89999999999998</v>
      </c>
      <c r="C39" s="3">
        <v>0</v>
      </c>
      <c r="D39" s="12">
        <v>3348.48</v>
      </c>
      <c r="E39" s="3">
        <v>2295.09</v>
      </c>
      <c r="F39" s="3">
        <v>0</v>
      </c>
      <c r="G39" s="13">
        <v>1053.3900000000001</v>
      </c>
      <c r="H39" s="3">
        <v>0</v>
      </c>
      <c r="I39" s="3">
        <f t="shared" si="0"/>
        <v>-3348.48</v>
      </c>
      <c r="J39" s="13">
        <v>0</v>
      </c>
      <c r="K39" s="26">
        <v>264.2</v>
      </c>
      <c r="L39" s="4">
        <v>0.03</v>
      </c>
      <c r="M39" s="3">
        <v>0</v>
      </c>
      <c r="N39" s="3">
        <v>1</v>
      </c>
      <c r="O39" s="3">
        <v>0</v>
      </c>
      <c r="P39" s="32">
        <v>2.09</v>
      </c>
      <c r="Q39" s="12">
        <v>0</v>
      </c>
      <c r="R39" s="3">
        <v>0</v>
      </c>
      <c r="S39" s="12">
        <v>0</v>
      </c>
      <c r="T39" s="13">
        <v>0</v>
      </c>
      <c r="V39" s="15"/>
    </row>
    <row r="40" spans="1:28" ht="15" x14ac:dyDescent="0.25">
      <c r="A40" s="49" t="s">
        <v>34</v>
      </c>
      <c r="B40" s="37">
        <v>3147.1</v>
      </c>
      <c r="C40" s="3">
        <v>0</v>
      </c>
      <c r="D40" s="12">
        <v>43633.41</v>
      </c>
      <c r="E40" s="3">
        <v>31485.600000000006</v>
      </c>
      <c r="F40" s="3">
        <v>0</v>
      </c>
      <c r="G40" s="13">
        <v>12147.81</v>
      </c>
      <c r="H40" s="3">
        <v>0</v>
      </c>
      <c r="I40" s="3">
        <f t="shared" si="0"/>
        <v>-43633.41</v>
      </c>
      <c r="J40" s="13">
        <v>0</v>
      </c>
      <c r="K40" s="26">
        <v>3564</v>
      </c>
      <c r="L40" s="4">
        <v>0.5</v>
      </c>
      <c r="M40" s="3">
        <v>0</v>
      </c>
      <c r="N40" s="3">
        <v>1</v>
      </c>
      <c r="O40" s="3">
        <v>0</v>
      </c>
      <c r="P40" s="32">
        <v>38.83</v>
      </c>
      <c r="Q40" s="12">
        <v>0</v>
      </c>
      <c r="R40" s="3">
        <v>0</v>
      </c>
      <c r="S40" s="12">
        <v>0</v>
      </c>
      <c r="T40" s="13">
        <v>0</v>
      </c>
      <c r="V40" s="15"/>
    </row>
    <row r="41" spans="1:28" ht="15" x14ac:dyDescent="0.25">
      <c r="A41" s="49" t="s">
        <v>36</v>
      </c>
      <c r="B41" s="37">
        <v>4534.1000000000004</v>
      </c>
      <c r="C41" s="3">
        <v>0</v>
      </c>
      <c r="D41" s="12">
        <v>57945.75</v>
      </c>
      <c r="E41" s="3">
        <v>40444.119999999995</v>
      </c>
      <c r="F41" s="3">
        <v>0</v>
      </c>
      <c r="G41" s="13">
        <v>17501.63</v>
      </c>
      <c r="H41" s="3">
        <v>0</v>
      </c>
      <c r="I41" s="3">
        <f t="shared" si="0"/>
        <v>-57945.75</v>
      </c>
      <c r="J41" s="13">
        <v>0</v>
      </c>
      <c r="K41" s="26">
        <v>4710</v>
      </c>
      <c r="L41" s="4">
        <v>0.38</v>
      </c>
      <c r="M41" s="3">
        <v>0</v>
      </c>
      <c r="N41" s="3">
        <v>1</v>
      </c>
      <c r="O41" s="3">
        <v>0</v>
      </c>
      <c r="P41" s="32">
        <v>39.409999999999997</v>
      </c>
      <c r="Q41" s="12">
        <v>0</v>
      </c>
      <c r="R41" s="3">
        <f>1.25</f>
        <v>1.25</v>
      </c>
      <c r="S41" s="12">
        <v>0</v>
      </c>
      <c r="T41" s="13">
        <v>0</v>
      </c>
      <c r="V41" s="15"/>
    </row>
    <row r="42" spans="1:28" ht="15" x14ac:dyDescent="0.25">
      <c r="A42" s="49" t="s">
        <v>37</v>
      </c>
      <c r="B42" s="37">
        <v>4520.1000000000004</v>
      </c>
      <c r="C42" s="3">
        <v>0</v>
      </c>
      <c r="D42" s="12">
        <v>59936.57</v>
      </c>
      <c r="E42" s="3">
        <v>42488.979999999996</v>
      </c>
      <c r="F42" s="3">
        <v>0</v>
      </c>
      <c r="G42" s="13">
        <v>17447.59</v>
      </c>
      <c r="H42" s="3">
        <v>0</v>
      </c>
      <c r="I42" s="3">
        <f t="shared" si="0"/>
        <v>-59936.57</v>
      </c>
      <c r="J42" s="13">
        <v>0</v>
      </c>
      <c r="K42" s="26">
        <f>4692+1708</f>
        <v>6400</v>
      </c>
      <c r="L42" s="4">
        <v>0.38</v>
      </c>
      <c r="M42" s="3">
        <v>0</v>
      </c>
      <c r="N42" s="3">
        <v>1</v>
      </c>
      <c r="O42" s="3">
        <v>0</v>
      </c>
      <c r="P42" s="32">
        <v>39.29</v>
      </c>
      <c r="Q42" s="12">
        <v>0</v>
      </c>
      <c r="R42" s="3">
        <v>0</v>
      </c>
      <c r="S42" s="12">
        <v>0</v>
      </c>
      <c r="T42" s="13">
        <v>0</v>
      </c>
      <c r="V42" s="15"/>
    </row>
    <row r="43" spans="1:28" ht="15" x14ac:dyDescent="0.25">
      <c r="A43" s="49" t="s">
        <v>38</v>
      </c>
      <c r="B43" s="37">
        <v>4626.5</v>
      </c>
      <c r="C43" s="3">
        <v>0</v>
      </c>
      <c r="D43" s="12">
        <v>60838.720000000001</v>
      </c>
      <c r="E43" s="3">
        <v>42980.43</v>
      </c>
      <c r="F43" s="3">
        <v>0</v>
      </c>
      <c r="G43" s="13">
        <v>17858.29</v>
      </c>
      <c r="H43" s="3">
        <v>0</v>
      </c>
      <c r="I43" s="3">
        <f t="shared" si="0"/>
        <v>-60838.720000000001</v>
      </c>
      <c r="J43" s="13">
        <v>0</v>
      </c>
      <c r="K43" s="26">
        <f>2863.8+2325.76</f>
        <v>5189.5600000000004</v>
      </c>
      <c r="L43" s="4">
        <v>0.35</v>
      </c>
      <c r="M43" s="3">
        <v>0</v>
      </c>
      <c r="N43" s="3">
        <v>1</v>
      </c>
      <c r="O43" s="3">
        <v>0</v>
      </c>
      <c r="P43" s="32">
        <v>27.35</v>
      </c>
      <c r="Q43" s="12">
        <f>0.5+1.5</f>
        <v>2</v>
      </c>
      <c r="R43" s="3">
        <v>0</v>
      </c>
      <c r="S43" s="12">
        <v>0</v>
      </c>
      <c r="T43" s="13">
        <v>0</v>
      </c>
      <c r="V43" s="15"/>
    </row>
    <row r="44" spans="1:28" ht="15" x14ac:dyDescent="0.25">
      <c r="A44" s="49" t="s">
        <v>39</v>
      </c>
      <c r="B44" s="37">
        <v>917.6</v>
      </c>
      <c r="C44" s="3">
        <v>0</v>
      </c>
      <c r="D44" s="12">
        <v>14186.1</v>
      </c>
      <c r="E44" s="3">
        <v>10644.16</v>
      </c>
      <c r="F44" s="3">
        <v>0</v>
      </c>
      <c r="G44" s="13">
        <v>3541.94</v>
      </c>
      <c r="H44" s="3">
        <v>0</v>
      </c>
      <c r="I44" s="3">
        <f t="shared" si="0"/>
        <v>-14186.1</v>
      </c>
      <c r="J44" s="13">
        <v>0</v>
      </c>
      <c r="K44" s="26">
        <v>413</v>
      </c>
      <c r="L44" s="4">
        <v>0.09</v>
      </c>
      <c r="M44" s="3">
        <v>0</v>
      </c>
      <c r="N44" s="3">
        <v>1</v>
      </c>
      <c r="O44" s="3">
        <v>1</v>
      </c>
      <c r="P44" s="32">
        <v>7.05</v>
      </c>
      <c r="Q44" s="12">
        <v>0</v>
      </c>
      <c r="R44" s="3">
        <v>0</v>
      </c>
      <c r="S44" s="12">
        <v>0</v>
      </c>
      <c r="T44" s="13">
        <v>0</v>
      </c>
      <c r="V44" s="15"/>
    </row>
    <row r="45" spans="1:28" ht="15" x14ac:dyDescent="0.25">
      <c r="A45" s="49" t="s">
        <v>40</v>
      </c>
      <c r="B45" s="37">
        <v>770.5</v>
      </c>
      <c r="C45" s="3">
        <v>0</v>
      </c>
      <c r="D45" s="12">
        <v>12189.31</v>
      </c>
      <c r="E45" s="3">
        <v>9215.18</v>
      </c>
      <c r="F45" s="3">
        <v>0</v>
      </c>
      <c r="G45" s="13">
        <v>2974.13</v>
      </c>
      <c r="H45" s="3">
        <v>0</v>
      </c>
      <c r="I45" s="3">
        <f t="shared" si="0"/>
        <v>-12189.31</v>
      </c>
      <c r="J45" s="13">
        <v>0</v>
      </c>
      <c r="K45" s="26">
        <v>1084</v>
      </c>
      <c r="L45" s="4">
        <v>0.15</v>
      </c>
      <c r="M45" s="3">
        <v>0</v>
      </c>
      <c r="N45" s="3">
        <v>1</v>
      </c>
      <c r="O45" s="3">
        <v>0</v>
      </c>
      <c r="P45" s="32">
        <v>3.88</v>
      </c>
      <c r="Q45" s="12">
        <v>0</v>
      </c>
      <c r="R45" s="3">
        <v>0</v>
      </c>
      <c r="S45" s="12">
        <v>0</v>
      </c>
      <c r="T45" s="13">
        <v>0</v>
      </c>
      <c r="V45" s="15"/>
    </row>
    <row r="46" spans="1:28" ht="15" x14ac:dyDescent="0.25">
      <c r="A46" s="49" t="s">
        <v>41</v>
      </c>
      <c r="B46" s="37">
        <v>7602.5</v>
      </c>
      <c r="C46" s="3">
        <v>0</v>
      </c>
      <c r="D46" s="12">
        <v>126503.83</v>
      </c>
      <c r="E46" s="3">
        <v>97158.18</v>
      </c>
      <c r="F46" s="3">
        <v>0</v>
      </c>
      <c r="G46" s="13">
        <v>29345.65</v>
      </c>
      <c r="H46" s="3">
        <v>0</v>
      </c>
      <c r="I46" s="3">
        <f t="shared" si="0"/>
        <v>-126503.83</v>
      </c>
      <c r="J46" s="13">
        <v>0</v>
      </c>
      <c r="K46" s="26">
        <f>6638+1416.4</f>
        <v>8054.4</v>
      </c>
      <c r="L46" s="4">
        <v>0.67</v>
      </c>
      <c r="M46" s="3">
        <v>0</v>
      </c>
      <c r="N46" s="3">
        <v>1</v>
      </c>
      <c r="O46" s="3">
        <v>0</v>
      </c>
      <c r="P46" s="32">
        <v>34.479999999999997</v>
      </c>
      <c r="Q46" s="12">
        <v>0</v>
      </c>
      <c r="R46" s="3">
        <v>0</v>
      </c>
      <c r="S46" s="12">
        <v>0</v>
      </c>
      <c r="T46" s="13">
        <v>2</v>
      </c>
      <c r="V46" s="15"/>
    </row>
    <row r="47" spans="1:28" ht="15" x14ac:dyDescent="0.25">
      <c r="A47" s="50" t="s">
        <v>42</v>
      </c>
      <c r="B47" s="38">
        <v>3811.5</v>
      </c>
      <c r="C47" s="5">
        <v>0</v>
      </c>
      <c r="D47" s="14">
        <v>53490.2</v>
      </c>
      <c r="E47" s="5">
        <v>38777.81</v>
      </c>
      <c r="F47" s="5">
        <v>0</v>
      </c>
      <c r="G47" s="28">
        <v>14712.39</v>
      </c>
      <c r="H47" s="3">
        <v>0</v>
      </c>
      <c r="I47" s="3">
        <f t="shared" si="0"/>
        <v>-53490.2</v>
      </c>
      <c r="J47" s="13">
        <v>0</v>
      </c>
      <c r="K47" s="27">
        <v>2045</v>
      </c>
      <c r="L47" s="6">
        <v>0.33</v>
      </c>
      <c r="M47" s="5">
        <v>2</v>
      </c>
      <c r="N47" s="5">
        <v>1</v>
      </c>
      <c r="O47" s="3">
        <v>0</v>
      </c>
      <c r="P47" s="33">
        <v>17.29</v>
      </c>
      <c r="Q47" s="12">
        <v>0</v>
      </c>
      <c r="R47" s="5">
        <f>1</f>
        <v>1</v>
      </c>
      <c r="S47" s="12">
        <v>0</v>
      </c>
      <c r="T47" s="28">
        <v>1</v>
      </c>
      <c r="V47" s="15"/>
    </row>
    <row r="48" spans="1:28" s="41" customFormat="1" ht="13.9" x14ac:dyDescent="0.25">
      <c r="A48" s="51"/>
      <c r="B48" s="40">
        <f>SUM(B5:B47)</f>
        <v>102789.80000000002</v>
      </c>
      <c r="C48" s="18">
        <v>0</v>
      </c>
      <c r="D48" s="29">
        <f t="shared" ref="D48:K48" si="1">SUM(D5:D47)</f>
        <v>1433527.1300000001</v>
      </c>
      <c r="E48" s="18">
        <f t="shared" si="1"/>
        <v>1036882.29</v>
      </c>
      <c r="F48" s="18">
        <f t="shared" si="1"/>
        <v>0</v>
      </c>
      <c r="G48" s="39">
        <f t="shared" si="1"/>
        <v>396644.84</v>
      </c>
      <c r="H48" s="18">
        <f t="shared" si="1"/>
        <v>0</v>
      </c>
      <c r="I48" s="18">
        <f t="shared" si="1"/>
        <v>-1433527.1300000001</v>
      </c>
      <c r="J48" s="39">
        <f t="shared" si="1"/>
        <v>0</v>
      </c>
      <c r="K48" s="29">
        <f t="shared" si="1"/>
        <v>94583.75999999998</v>
      </c>
      <c r="L48" s="18">
        <f t="shared" ref="L48" si="2">SUM(L5:L47)</f>
        <v>10.200000000000003</v>
      </c>
      <c r="M48" s="18">
        <f>SUM(M5:M47)</f>
        <v>9</v>
      </c>
      <c r="N48" s="18">
        <v>1</v>
      </c>
      <c r="O48" s="18">
        <f>SUM(O5:O47)</f>
        <v>7</v>
      </c>
      <c r="P48" s="29">
        <f t="shared" ref="P48" si="3">SUM(P5:P47)</f>
        <v>713.32999999999981</v>
      </c>
      <c r="Q48" s="29">
        <f t="shared" ref="Q48" si="4">SUM(Q5:Q47)</f>
        <v>6.33</v>
      </c>
      <c r="R48" s="18">
        <f t="shared" ref="R48" si="5">SUM(R5:R47)</f>
        <v>19.32</v>
      </c>
      <c r="S48" s="29">
        <f t="shared" ref="S48" si="6">SUM(S5:S47)</f>
        <v>4</v>
      </c>
      <c r="T48" s="39">
        <f t="shared" ref="T48" si="7">SUM(T5:T47)</f>
        <v>6</v>
      </c>
      <c r="V48" s="15"/>
      <c r="W48" s="42"/>
      <c r="X48" s="42"/>
      <c r="Y48" s="42"/>
    </row>
    <row r="49" spans="22:22" s="2" customFormat="1" ht="13.9" x14ac:dyDescent="0.25">
      <c r="V49" s="15"/>
    </row>
  </sheetData>
  <mergeCells count="16">
    <mergeCell ref="Q2:R2"/>
    <mergeCell ref="S2:T2"/>
    <mergeCell ref="K1:T1"/>
    <mergeCell ref="K2:O2"/>
    <mergeCell ref="J2:J4"/>
    <mergeCell ref="A1:A4"/>
    <mergeCell ref="B1:B4"/>
    <mergeCell ref="C1:J1"/>
    <mergeCell ref="C2:C4"/>
    <mergeCell ref="H2:H4"/>
    <mergeCell ref="I2:I4"/>
    <mergeCell ref="D2:G2"/>
    <mergeCell ref="D3:D4"/>
    <mergeCell ref="E3:E4"/>
    <mergeCell ref="F3:F4"/>
    <mergeCell ref="G3:G4"/>
  </mergeCells>
  <pageMargins left="0.7" right="0.7" top="0.75" bottom="0.75" header="0.3" footer="0.3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ООО "УКБР 4"(41)</vt:lpstr>
    </vt:vector>
  </TitlesOfParts>
  <Company>МУП РИВЦ "Симплекс"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Яковлева Анастасия Александровна</dc:creator>
  <cp:lastModifiedBy>Ekaterina</cp:lastModifiedBy>
  <cp:lastPrinted>2015-03-30T11:59:56Z</cp:lastPrinted>
  <dcterms:created xsi:type="dcterms:W3CDTF">2015-02-05T11:50:23Z</dcterms:created>
  <dcterms:modified xsi:type="dcterms:W3CDTF">2015-03-30T12:27:50Z</dcterms:modified>
</cp:coreProperties>
</file>